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95" windowHeight="7995" tabRatio="207" activeTab="0"/>
  </bookViews>
  <sheets>
    <sheet name="IBD" sheetId="1" r:id="rId1"/>
    <sheet name="zestawienie zbiorcze" sheetId="2" r:id="rId2"/>
    <sheet name="szczegółowo" sheetId="3" r:id="rId3"/>
  </sheets>
  <definedNames/>
  <calcPr fullCalcOnLoad="1"/>
</workbook>
</file>

<file path=xl/sharedStrings.xml><?xml version="1.0" encoding="utf-8"?>
<sst xmlns="http://schemas.openxmlformats.org/spreadsheetml/2006/main" count="176" uniqueCount="92">
  <si>
    <t>NZ1</t>
  </si>
  <si>
    <t>NZ2</t>
  </si>
  <si>
    <t>NZ3</t>
  </si>
  <si>
    <t>NZ4</t>
  </si>
  <si>
    <t>NZ5</t>
  </si>
  <si>
    <t>NZ6</t>
  </si>
  <si>
    <t>NZ7</t>
  </si>
  <si>
    <t>NZ8</t>
  </si>
  <si>
    <t>NZ9</t>
  </si>
  <si>
    <t>IBD</t>
  </si>
  <si>
    <t>IBB</t>
  </si>
  <si>
    <t>IMDiK</t>
  </si>
  <si>
    <t>WUM</t>
  </si>
  <si>
    <t>UW_Biol</t>
  </si>
  <si>
    <t>IBIB</t>
  </si>
  <si>
    <t>IPPT</t>
  </si>
  <si>
    <t>IWC</t>
  </si>
  <si>
    <t xml:space="preserve">Rola desaturazy stearoilo-CoA w patogenezie przerostu lewej komory serca </t>
  </si>
  <si>
    <t>dr Paweł Dobrzyń</t>
  </si>
  <si>
    <t>Obwody neuronalne zawiadujące przywróceniem reakcji strachu po procedurze wygaszania</t>
  </si>
  <si>
    <t>dr Ewelina Anna Knapska</t>
  </si>
  <si>
    <t>MIBMiK</t>
  </si>
  <si>
    <t>Plastyczność strukturalna mózgu wywołana przez białka modyfikujące macierz zewnątrzkomórkową</t>
  </si>
  <si>
    <t>dr Jakub Mateusz Włodarczyk</t>
  </si>
  <si>
    <t>prof. dr hab. Anna Filipek</t>
  </si>
  <si>
    <t>dr Magdalena Dąbrowska</t>
  </si>
  <si>
    <t>dr Katarzyna Bartkowska</t>
  </si>
  <si>
    <t>Rola receptora neurotrofin TrkB we wczesnych etapach rozwoju mózgu ssaków</t>
  </si>
  <si>
    <t>dr hab.  Ruzanna Dżawadian</t>
  </si>
  <si>
    <t>prof. dr hab. Wojciech Krzysztof Rode</t>
  </si>
  <si>
    <t>dr Witold Adam Konopka</t>
  </si>
  <si>
    <t>Mechanizmy uwagi: rola transportera dopaminy</t>
  </si>
  <si>
    <t>dr  Anita Lidia Cybulska-Kłosowicz</t>
  </si>
  <si>
    <t>mgr Anna Magdalena Kajma</t>
  </si>
  <si>
    <t>Regulacja kanałów jonowych wewnętrznej błony mitochondrialnej przez wielonienasycone kwasy tłuszczowe</t>
  </si>
  <si>
    <t>mgr inż. Urszula Wasik</t>
  </si>
  <si>
    <t>Wpływ sumoilacji CacyBP/SIP na funkcję tego białka w komórce</t>
  </si>
  <si>
    <t>mgr inż. Karolina Laskowska-Macios</t>
  </si>
  <si>
    <t>Wpływ ograniczonej stymulacji wzrokowej na ekspresję genów w pierwszorzędowej korze wzrokowej kota</t>
  </si>
  <si>
    <t>mgr Monika Kusio-Kobiałka</t>
  </si>
  <si>
    <t>Interneurony zawierające somatostatynę w plastyczności kory mózgowej wywołanej uczeniem się - zmiany morfologii aksonów i synaptogeneza.</t>
  </si>
  <si>
    <t>dr Anna Bielak-Żmijewska</t>
  </si>
  <si>
    <t>Wpływ kurkuminy na modulację procesu starzenia in vitro prawidłowych komórek mięśni gładkich i śródbłonka naczyń, pochodzących z aorty.</t>
  </si>
  <si>
    <t>dr Katarzyna Piwocka</t>
  </si>
  <si>
    <t>Wpływ komórkowej odpowiedzi na stres na indukcję niestabilności genomowej w komórkach przewlekłej białaczki szpikowej; udział szlaku PERK-eIF2? w regulacji translacji BRCA1, mitozy i progresji choroby.</t>
  </si>
  <si>
    <t>dr hab. Mariusz Roman Więckowski</t>
  </si>
  <si>
    <t>miedzynarodowy niewspółfinansowany</t>
  </si>
  <si>
    <t>prof. dr hab. Ewa Zofia Sikora</t>
  </si>
  <si>
    <t>dr hab. Katarzyna Łukasiuk</t>
  </si>
  <si>
    <t>Wielkoskalowe profilowanie ekspresji miRNA w modelach padaczki</t>
  </si>
  <si>
    <t>Białko wiążące wapń S100A6 (kalcyklina) w galarecie Whartona - lokalizacja i funkcja w przekazywaniu sygnału.</t>
  </si>
  <si>
    <t>Uszkodzenia genomu, status p53 i przejawy stresu nitrozacyjnego-oksydacyjnego w procesie indukowanego przez metotreksat przyspieszonego starzenia ludzkich komórek raka jelita grubego.</t>
  </si>
  <si>
    <t>Udział interleukiny 6 w mechanizmach zaburzeń rozwoju potomstwa myszy wywołanych podaniem lipopolisacharidu bakteryjnego ciężarnym samicom.</t>
  </si>
  <si>
    <t>Identyfikacja mózgowo-specyficznych, nie-kodujacych microRNA u myszy: 1 - regulujących plastyczność synaptyczną w procesach uczenia się i pamięci oraz 2 - kontrolujących scieżkę przekazywania sygnału Insulina-mTOR w neuronach odpowiedzialnych za rozwój otyłości.</t>
  </si>
  <si>
    <t>Rola szlaku PERK-eIF2alpha w przeżyciu oraz potencjale kancerogennym komórek z ekspresją onkogenu Bcr-Abl doświadczenia in vivo.</t>
  </si>
  <si>
    <t>Poszukiwanie, oparte na strukturze trójwymiarowej białka, selektywnego inhibitora syntazy tymidylanowej nicieni, potencjalnego leku chemioterapii chorób wywołanych przez nicienie pasożytnicze.</t>
  </si>
  <si>
    <t>Rola mitochondriów w zaburzen400 000,00iach różnicowania prekursorów oligodendrocytów.</t>
  </si>
  <si>
    <t>Ścieżka sygnalizacyjna prowadząca od uszkodzeń DNA do starzenia komórek nowotworowych.</t>
  </si>
  <si>
    <t>Tytuł projektu</t>
  </si>
  <si>
    <t>Beneficjent</t>
  </si>
  <si>
    <t>liczba projektów</t>
  </si>
  <si>
    <t>kwota</t>
  </si>
  <si>
    <t>HS6</t>
  </si>
  <si>
    <t>Autyzm a przetwarzanie informacji związanych z własną osobą: badanie elektrofizjologiczne</t>
  </si>
  <si>
    <t>dr hab. Anna Mirosława Nowicka</t>
  </si>
  <si>
    <t>dr Iwona Szatkowska</t>
  </si>
  <si>
    <t>Neuroanatomiczne podłoże kłamania: badanie w ekologicznym schemacie eksperymentalnym z zastosowaniem funkcjonalnego rezonansu magnetycznego.</t>
  </si>
  <si>
    <t>Neurobiologiczne i poznawcze korelaty różnic indywidualnych w kłamaniu</t>
  </si>
  <si>
    <t>mgr Marcel Falkiewicz</t>
  </si>
  <si>
    <t>ST3</t>
  </si>
  <si>
    <t>ST5</t>
  </si>
  <si>
    <t>ST6</t>
  </si>
  <si>
    <t>PW-W. Mechatroniki</t>
  </si>
  <si>
    <t>ST7</t>
  </si>
  <si>
    <t>ST8</t>
  </si>
  <si>
    <t>PW -W. Mechatroniki</t>
  </si>
  <si>
    <t>Panel</t>
  </si>
  <si>
    <t>l.p</t>
  </si>
  <si>
    <t>UW - W. Biologii</t>
  </si>
  <si>
    <t>B</t>
  </si>
  <si>
    <t>A</t>
  </si>
  <si>
    <t>C</t>
  </si>
  <si>
    <t>Konkurs "ogólny" (A)</t>
  </si>
  <si>
    <t>Konkurs "bez stopnia doktora" (B)</t>
  </si>
  <si>
    <t>D</t>
  </si>
  <si>
    <t>Konkurs "ze stopniem doktora" (C )</t>
  </si>
  <si>
    <t>l. projektów</t>
  </si>
  <si>
    <t xml:space="preserve">wartość </t>
  </si>
  <si>
    <t>Konkurs "międzynarodowe niewspółfinansowane" (D)</t>
  </si>
  <si>
    <t>Suma</t>
  </si>
  <si>
    <t>oznaczenie konkursu</t>
  </si>
  <si>
    <t>miedzynarodowe niewspółfinanso-wane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</si>
</sst>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3"/>
      <name val="Calibri"/>
      <family val="2"/>
    </font>
    <font>
      <b/>
      <sz val="11"/>
      <color indexed="13"/>
      <name val="Calibri"/>
      <family val="2"/>
    </font>
    <font>
      <b/>
      <sz val="14"/>
      <color indexed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rgb="FFFFFF00"/>
      <name val="Calibri"/>
      <family val="2"/>
    </font>
    <font>
      <b/>
      <sz val="11"/>
      <color rgb="FFFFFF00"/>
      <name val="Calibri"/>
      <family val="2"/>
    </font>
    <font>
      <b/>
      <sz val="14"/>
      <color rgb="FFFFFF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4" fontId="0" fillId="0" borderId="11" xfId="0" applyNumberFormat="1" applyBorder="1" applyAlignment="1">
      <alignment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/>
    </xf>
    <xf numFmtId="4" fontId="34" fillId="35" borderId="10" xfId="0" applyNumberFormat="1" applyFont="1" applyFill="1" applyBorder="1" applyAlignment="1">
      <alignment/>
    </xf>
    <xf numFmtId="0" fontId="41" fillId="34" borderId="10" xfId="0" applyFont="1" applyFill="1" applyBorder="1" applyAlignment="1">
      <alignment/>
    </xf>
    <xf numFmtId="4" fontId="41" fillId="35" borderId="10" xfId="0" applyNumberFormat="1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0" fillId="14" borderId="10" xfId="0" applyFill="1" applyBorder="1" applyAlignment="1">
      <alignment/>
    </xf>
    <xf numFmtId="0" fontId="40" fillId="14" borderId="10" xfId="0" applyFont="1" applyFill="1" applyBorder="1" applyAlignment="1">
      <alignment wrapText="1"/>
    </xf>
    <xf numFmtId="4" fontId="0" fillId="14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40" fillId="36" borderId="10" xfId="0" applyFont="1" applyFill="1" applyBorder="1" applyAlignment="1">
      <alignment wrapText="1"/>
    </xf>
    <xf numFmtId="4" fontId="0" fillId="36" borderId="10" xfId="0" applyNumberFormat="1" applyFill="1" applyBorder="1" applyAlignment="1">
      <alignment/>
    </xf>
    <xf numFmtId="0" fontId="42" fillId="37" borderId="10" xfId="0" applyFont="1" applyFill="1" applyBorder="1" applyAlignment="1">
      <alignment/>
    </xf>
    <xf numFmtId="4" fontId="34" fillId="38" borderId="11" xfId="0" applyNumberFormat="1" applyFont="1" applyFill="1" applyBorder="1" applyAlignment="1">
      <alignment/>
    </xf>
    <xf numFmtId="4" fontId="0" fillId="36" borderId="11" xfId="0" applyNumberFormat="1" applyFill="1" applyBorder="1" applyAlignment="1">
      <alignment/>
    </xf>
    <xf numFmtId="0" fontId="40" fillId="36" borderId="10" xfId="0" applyFont="1" applyFill="1" applyBorder="1" applyAlignment="1">
      <alignment/>
    </xf>
    <xf numFmtId="0" fontId="40" fillId="14" borderId="10" xfId="0" applyFont="1" applyFill="1" applyBorder="1" applyAlignment="1">
      <alignment/>
    </xf>
    <xf numFmtId="4" fontId="43" fillId="37" borderId="10" xfId="0" applyNumberFormat="1" applyFont="1" applyFill="1" applyBorder="1" applyAlignment="1">
      <alignment/>
    </xf>
    <xf numFmtId="0" fontId="39" fillId="8" borderId="10" xfId="0" applyFont="1" applyFill="1" applyBorder="1" applyAlignment="1">
      <alignment wrapText="1"/>
    </xf>
    <xf numFmtId="0" fontId="40" fillId="8" borderId="10" xfId="0" applyFont="1" applyFill="1" applyBorder="1" applyAlignment="1">
      <alignment wrapText="1"/>
    </xf>
    <xf numFmtId="4" fontId="0" fillId="8" borderId="10" xfId="0" applyNumberFormat="1" applyFill="1" applyBorder="1" applyAlignment="1">
      <alignment/>
    </xf>
    <xf numFmtId="0" fontId="0" fillId="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2" borderId="10" xfId="0" applyFill="1" applyBorder="1" applyAlignment="1">
      <alignment/>
    </xf>
    <xf numFmtId="4" fontId="0" fillId="2" borderId="10" xfId="0" applyNumberFormat="1" applyFill="1" applyBorder="1" applyAlignment="1">
      <alignment/>
    </xf>
    <xf numFmtId="0" fontId="42" fillId="37" borderId="10" xfId="0" applyFont="1" applyFill="1" applyBorder="1" applyAlignment="1">
      <alignment horizontal="center" vertical="center" wrapText="1"/>
    </xf>
    <xf numFmtId="0" fontId="42" fillId="37" borderId="13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4.140625" style="0" customWidth="1"/>
    <col min="2" max="2" width="12.57421875" style="0" customWidth="1"/>
    <col min="3" max="3" width="45.140625" style="0" customWidth="1"/>
    <col min="4" max="4" width="30.140625" style="0" customWidth="1"/>
    <col min="5" max="5" width="22.00390625" style="0" customWidth="1"/>
    <col min="6" max="6" width="17.421875" style="0" customWidth="1"/>
    <col min="7" max="7" width="16.00390625" style="0" customWidth="1"/>
    <col min="8" max="8" width="11.140625" style="0" customWidth="1"/>
    <col min="9" max="9" width="19.8515625" style="0" customWidth="1"/>
    <col min="10" max="10" width="20.57421875" style="0" customWidth="1"/>
    <col min="11" max="11" width="21.421875" style="0" customWidth="1"/>
    <col min="12" max="12" width="24.57421875" style="0" customWidth="1"/>
    <col min="13" max="13" width="12.421875" style="0" bestFit="1" customWidth="1"/>
  </cols>
  <sheetData>
    <row r="1" spans="3:7" ht="60.75" customHeight="1">
      <c r="C1" s="33" t="s">
        <v>82</v>
      </c>
      <c r="D1" s="33" t="s">
        <v>83</v>
      </c>
      <c r="E1" s="33" t="s">
        <v>85</v>
      </c>
      <c r="F1" s="33" t="s">
        <v>88</v>
      </c>
      <c r="G1" s="34" t="s">
        <v>89</v>
      </c>
    </row>
    <row r="2" spans="1:7" ht="25.5" customHeight="1">
      <c r="A2" s="35" t="s">
        <v>86</v>
      </c>
      <c r="B2" s="36"/>
      <c r="C2" s="31">
        <v>10</v>
      </c>
      <c r="D2" s="31">
        <v>5</v>
      </c>
      <c r="E2" s="31">
        <v>5</v>
      </c>
      <c r="F2" s="31">
        <v>3</v>
      </c>
      <c r="G2" s="31">
        <f>SUM(C2:F2)</f>
        <v>23</v>
      </c>
    </row>
    <row r="3" spans="1:7" ht="15">
      <c r="A3" s="35" t="s">
        <v>87</v>
      </c>
      <c r="B3" s="36"/>
      <c r="C3" s="32">
        <f>E12+E13+E14+E15+E16+E17+E18+E22+E26+E27</f>
        <v>3807000</v>
      </c>
      <c r="D3" s="32">
        <f>E6+E10+E11+E21+E28</f>
        <v>578000</v>
      </c>
      <c r="E3" s="32">
        <f>E7+E8+E9+E19+E20</f>
        <v>4152000</v>
      </c>
      <c r="F3" s="32">
        <f>E23+E24+E25</f>
        <v>1799000</v>
      </c>
      <c r="G3" s="32">
        <f>SUM(C3:F3)</f>
        <v>10336000</v>
      </c>
    </row>
    <row r="5" spans="1:6" ht="45" customHeight="1">
      <c r="A5" s="20" t="s">
        <v>77</v>
      </c>
      <c r="B5" s="20" t="s">
        <v>76</v>
      </c>
      <c r="C5" s="20" t="s">
        <v>58</v>
      </c>
      <c r="D5" s="20" t="s">
        <v>59</v>
      </c>
      <c r="E5" s="20" t="s">
        <v>9</v>
      </c>
      <c r="F5" s="33" t="s">
        <v>90</v>
      </c>
    </row>
    <row r="6" spans="1:6" ht="46.5" customHeight="1">
      <c r="A6" s="23">
        <v>1</v>
      </c>
      <c r="B6" s="17" t="s">
        <v>0</v>
      </c>
      <c r="C6" s="18" t="s">
        <v>34</v>
      </c>
      <c r="D6" s="18" t="s">
        <v>33</v>
      </c>
      <c r="E6" s="19">
        <v>100000</v>
      </c>
      <c r="F6" s="30" t="s">
        <v>79</v>
      </c>
    </row>
    <row r="7" spans="1:6" ht="31.5" customHeight="1">
      <c r="A7" s="23">
        <v>2</v>
      </c>
      <c r="B7" s="17" t="s">
        <v>2</v>
      </c>
      <c r="C7" s="18" t="s">
        <v>17</v>
      </c>
      <c r="D7" s="18" t="s">
        <v>18</v>
      </c>
      <c r="E7" s="19">
        <v>600000</v>
      </c>
      <c r="F7" s="30" t="s">
        <v>81</v>
      </c>
    </row>
    <row r="8" spans="1:6" ht="33.75" customHeight="1">
      <c r="A8" s="23">
        <v>3</v>
      </c>
      <c r="B8" s="17"/>
      <c r="C8" s="18" t="s">
        <v>19</v>
      </c>
      <c r="D8" s="18" t="s">
        <v>20</v>
      </c>
      <c r="E8" s="19">
        <v>882000</v>
      </c>
      <c r="F8" s="30" t="s">
        <v>81</v>
      </c>
    </row>
    <row r="9" spans="1:6" ht="37.5" customHeight="1">
      <c r="A9" s="23">
        <v>4</v>
      </c>
      <c r="B9" s="17"/>
      <c r="C9" s="18" t="s">
        <v>22</v>
      </c>
      <c r="D9" s="18" t="s">
        <v>23</v>
      </c>
      <c r="E9" s="19">
        <v>1000000</v>
      </c>
      <c r="F9" s="30" t="s">
        <v>81</v>
      </c>
    </row>
    <row r="10" spans="1:6" ht="32.25" customHeight="1">
      <c r="A10" s="23">
        <v>5</v>
      </c>
      <c r="B10" s="17"/>
      <c r="C10" s="18" t="s">
        <v>36</v>
      </c>
      <c r="D10" s="18" t="s">
        <v>35</v>
      </c>
      <c r="E10" s="19">
        <v>140000</v>
      </c>
      <c r="F10" s="30" t="s">
        <v>79</v>
      </c>
    </row>
    <row r="11" spans="1:6" ht="44.25" customHeight="1">
      <c r="A11" s="23">
        <v>6</v>
      </c>
      <c r="B11" s="17"/>
      <c r="C11" s="18" t="s">
        <v>38</v>
      </c>
      <c r="D11" s="18" t="s">
        <v>37</v>
      </c>
      <c r="E11" s="19">
        <v>50000</v>
      </c>
      <c r="F11" s="30" t="s">
        <v>79</v>
      </c>
    </row>
    <row r="12" spans="1:6" ht="50.25" customHeight="1">
      <c r="A12" s="23">
        <v>7</v>
      </c>
      <c r="B12" s="17"/>
      <c r="C12" s="18" t="s">
        <v>40</v>
      </c>
      <c r="D12" s="18" t="s">
        <v>32</v>
      </c>
      <c r="E12" s="19">
        <v>186000</v>
      </c>
      <c r="F12" s="30" t="s">
        <v>80</v>
      </c>
    </row>
    <row r="13" spans="1:6" ht="50.25" customHeight="1">
      <c r="A13" s="23">
        <v>8</v>
      </c>
      <c r="B13" s="17"/>
      <c r="C13" s="18" t="s">
        <v>42</v>
      </c>
      <c r="D13" s="18" t="s">
        <v>41</v>
      </c>
      <c r="E13" s="19">
        <v>716000</v>
      </c>
      <c r="F13" s="30" t="s">
        <v>80</v>
      </c>
    </row>
    <row r="14" spans="1:6" ht="60" customHeight="1">
      <c r="A14" s="23">
        <v>9</v>
      </c>
      <c r="B14" s="17"/>
      <c r="C14" s="18" t="s">
        <v>44</v>
      </c>
      <c r="D14" s="18" t="s">
        <v>43</v>
      </c>
      <c r="E14" s="19">
        <v>862000</v>
      </c>
      <c r="F14" s="30" t="s">
        <v>80</v>
      </c>
    </row>
    <row r="15" spans="1:6" ht="49.5" customHeight="1">
      <c r="A15" s="23">
        <v>10</v>
      </c>
      <c r="B15" s="17" t="s">
        <v>3</v>
      </c>
      <c r="C15" s="18" t="s">
        <v>50</v>
      </c>
      <c r="D15" s="18" t="s">
        <v>24</v>
      </c>
      <c r="E15" s="19">
        <v>195000</v>
      </c>
      <c r="F15" s="30" t="s">
        <v>80</v>
      </c>
    </row>
    <row r="16" spans="1:6" ht="57" customHeight="1">
      <c r="A16" s="23">
        <v>11</v>
      </c>
      <c r="B16" s="17"/>
      <c r="C16" s="18" t="s">
        <v>51</v>
      </c>
      <c r="D16" s="18" t="s">
        <v>25</v>
      </c>
      <c r="E16" s="19">
        <v>300000</v>
      </c>
      <c r="F16" s="30" t="s">
        <v>80</v>
      </c>
    </row>
    <row r="17" spans="1:6" ht="39.75" customHeight="1">
      <c r="A17" s="23">
        <v>12</v>
      </c>
      <c r="B17" s="17"/>
      <c r="C17" s="18" t="s">
        <v>27</v>
      </c>
      <c r="D17" s="18" t="s">
        <v>26</v>
      </c>
      <c r="E17" s="19">
        <v>300000</v>
      </c>
      <c r="F17" s="30" t="s">
        <v>80</v>
      </c>
    </row>
    <row r="18" spans="1:6" ht="51" customHeight="1">
      <c r="A18" s="23">
        <v>13</v>
      </c>
      <c r="B18" s="17"/>
      <c r="C18" s="18" t="s">
        <v>52</v>
      </c>
      <c r="D18" s="18" t="s">
        <v>28</v>
      </c>
      <c r="E18" s="19">
        <v>342000</v>
      </c>
      <c r="F18" s="30" t="s">
        <v>80</v>
      </c>
    </row>
    <row r="19" spans="1:6" ht="84.75" customHeight="1">
      <c r="A19" s="23">
        <v>14</v>
      </c>
      <c r="B19" s="17"/>
      <c r="C19" s="18" t="s">
        <v>53</v>
      </c>
      <c r="D19" s="18" t="s">
        <v>30</v>
      </c>
      <c r="E19" s="19">
        <v>1000000</v>
      </c>
      <c r="F19" s="30" t="s">
        <v>81</v>
      </c>
    </row>
    <row r="20" spans="1:6" ht="34.5" customHeight="1">
      <c r="A20" s="23">
        <v>15</v>
      </c>
      <c r="B20" s="17"/>
      <c r="C20" s="18" t="s">
        <v>31</v>
      </c>
      <c r="D20" s="18" t="s">
        <v>32</v>
      </c>
      <c r="E20" s="19">
        <v>670000</v>
      </c>
      <c r="F20" s="30" t="s">
        <v>81</v>
      </c>
    </row>
    <row r="21" spans="1:6" ht="52.5" customHeight="1">
      <c r="A21" s="23">
        <v>16</v>
      </c>
      <c r="B21" s="17"/>
      <c r="C21" s="18" t="s">
        <v>54</v>
      </c>
      <c r="D21" s="18" t="s">
        <v>39</v>
      </c>
      <c r="E21" s="19">
        <v>121000</v>
      </c>
      <c r="F21" s="30" t="s">
        <v>79</v>
      </c>
    </row>
    <row r="22" spans="1:6" ht="55.5" customHeight="1">
      <c r="A22" s="23">
        <v>17</v>
      </c>
      <c r="B22" s="17" t="s">
        <v>5</v>
      </c>
      <c r="C22" s="18" t="s">
        <v>55</v>
      </c>
      <c r="D22" s="18" t="s">
        <v>29</v>
      </c>
      <c r="E22" s="19">
        <v>396000</v>
      </c>
      <c r="F22" s="30" t="s">
        <v>80</v>
      </c>
    </row>
    <row r="23" spans="1:6" ht="39" customHeight="1">
      <c r="A23" s="23">
        <v>18</v>
      </c>
      <c r="B23" s="26" t="s">
        <v>91</v>
      </c>
      <c r="C23" s="27" t="s">
        <v>56</v>
      </c>
      <c r="D23" s="27" t="s">
        <v>45</v>
      </c>
      <c r="E23" s="28">
        <v>400000</v>
      </c>
      <c r="F23" s="30" t="s">
        <v>84</v>
      </c>
    </row>
    <row r="24" spans="1:6" ht="54" customHeight="1">
      <c r="A24" s="23">
        <v>19</v>
      </c>
      <c r="B24" s="29"/>
      <c r="C24" s="27" t="s">
        <v>57</v>
      </c>
      <c r="D24" s="27" t="s">
        <v>47</v>
      </c>
      <c r="E24" s="28">
        <v>724000</v>
      </c>
      <c r="F24" s="30" t="s">
        <v>84</v>
      </c>
    </row>
    <row r="25" spans="1:6" ht="42" customHeight="1">
      <c r="A25" s="23">
        <v>20</v>
      </c>
      <c r="B25" s="29"/>
      <c r="C25" s="27" t="s">
        <v>49</v>
      </c>
      <c r="D25" s="27" t="s">
        <v>48</v>
      </c>
      <c r="E25" s="28">
        <v>675000</v>
      </c>
      <c r="F25" s="30" t="s">
        <v>84</v>
      </c>
    </row>
    <row r="26" spans="1:6" ht="39.75" customHeight="1">
      <c r="A26" s="24">
        <v>21</v>
      </c>
      <c r="B26" s="14" t="s">
        <v>62</v>
      </c>
      <c r="C26" s="15" t="s">
        <v>63</v>
      </c>
      <c r="D26" s="15" t="s">
        <v>64</v>
      </c>
      <c r="E26" s="16">
        <v>318000</v>
      </c>
      <c r="F26" s="30" t="s">
        <v>80</v>
      </c>
    </row>
    <row r="27" spans="1:6" ht="54.75" customHeight="1">
      <c r="A27" s="24">
        <v>22</v>
      </c>
      <c r="B27" s="14"/>
      <c r="C27" s="15" t="s">
        <v>66</v>
      </c>
      <c r="D27" s="15" t="s">
        <v>65</v>
      </c>
      <c r="E27" s="16">
        <v>192000</v>
      </c>
      <c r="F27" s="30" t="s">
        <v>80</v>
      </c>
    </row>
    <row r="28" spans="1:6" ht="42" customHeight="1">
      <c r="A28" s="24">
        <v>23</v>
      </c>
      <c r="B28" s="14"/>
      <c r="C28" s="15" t="s">
        <v>67</v>
      </c>
      <c r="D28" s="15" t="s">
        <v>68</v>
      </c>
      <c r="E28" s="16">
        <v>167000</v>
      </c>
      <c r="F28" s="30" t="s">
        <v>79</v>
      </c>
    </row>
    <row r="29" ht="18.75">
      <c r="E29" s="25">
        <f>SUM(E6:E28)</f>
        <v>10336000</v>
      </c>
    </row>
    <row r="31" ht="15">
      <c r="E31" s="1"/>
    </row>
  </sheetData>
  <sheetProtection/>
  <mergeCells count="2"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L4"/>
  <sheetViews>
    <sheetView zoomScalePageLayoutView="0" workbookViewId="0" topLeftCell="A1">
      <selection activeCell="B2" sqref="B2:L4"/>
    </sheetView>
  </sheetViews>
  <sheetFormatPr defaultColWidth="9.140625" defaultRowHeight="15"/>
  <cols>
    <col min="1" max="1" width="4.57421875" style="0" customWidth="1"/>
    <col min="2" max="2" width="15.28125" style="0" customWidth="1"/>
    <col min="3" max="3" width="16.57421875" style="0" customWidth="1"/>
    <col min="4" max="4" width="14.140625" style="0" customWidth="1"/>
    <col min="5" max="5" width="16.57421875" style="0" customWidth="1"/>
    <col min="6" max="6" width="15.00390625" style="0" customWidth="1"/>
    <col min="7" max="7" width="15.28125" style="0" customWidth="1"/>
    <col min="8" max="8" width="15.421875" style="0" customWidth="1"/>
    <col min="9" max="9" width="20.00390625" style="0" bestFit="1" customWidth="1"/>
    <col min="10" max="10" width="15.00390625" style="0" customWidth="1"/>
    <col min="11" max="11" width="14.140625" style="0" customWidth="1"/>
    <col min="12" max="12" width="14.7109375" style="0" customWidth="1"/>
  </cols>
  <sheetData>
    <row r="2" spans="3:12" ht="15">
      <c r="C2" s="8" t="s">
        <v>9</v>
      </c>
      <c r="D2" s="8" t="s">
        <v>10</v>
      </c>
      <c r="E2" s="8" t="s">
        <v>11</v>
      </c>
      <c r="F2" s="8" t="s">
        <v>12</v>
      </c>
      <c r="G2" s="8" t="s">
        <v>78</v>
      </c>
      <c r="H2" s="8" t="s">
        <v>14</v>
      </c>
      <c r="I2" s="8" t="s">
        <v>75</v>
      </c>
      <c r="J2" s="8" t="s">
        <v>15</v>
      </c>
      <c r="K2" s="8" t="s">
        <v>16</v>
      </c>
      <c r="L2" s="8" t="s">
        <v>21</v>
      </c>
    </row>
    <row r="3" spans="2:12" ht="25.5" customHeight="1">
      <c r="B3" s="8" t="s">
        <v>60</v>
      </c>
      <c r="C3" s="11">
        <v>23</v>
      </c>
      <c r="D3" s="9">
        <v>14</v>
      </c>
      <c r="E3" s="9">
        <v>8</v>
      </c>
      <c r="F3" s="9">
        <v>12</v>
      </c>
      <c r="G3" s="9">
        <v>7</v>
      </c>
      <c r="H3" s="9">
        <v>2</v>
      </c>
      <c r="I3" s="9">
        <v>1</v>
      </c>
      <c r="J3" s="9">
        <v>10</v>
      </c>
      <c r="K3" s="9">
        <v>4</v>
      </c>
      <c r="L3" s="9">
        <v>10</v>
      </c>
    </row>
    <row r="4" spans="2:12" ht="31.5" customHeight="1">
      <c r="B4" s="8" t="s">
        <v>61</v>
      </c>
      <c r="C4" s="12">
        <f>szczegółowo!D38</f>
        <v>10336000</v>
      </c>
      <c r="D4" s="10">
        <f>szczegółowo!E38</f>
        <v>6670804</v>
      </c>
      <c r="E4" s="10">
        <f>szczegółowo!F38</f>
        <v>4404605</v>
      </c>
      <c r="F4" s="10">
        <f>szczegółowo!G38</f>
        <v>3188160</v>
      </c>
      <c r="G4" s="10">
        <f>szczegółowo!H38</f>
        <v>3271260</v>
      </c>
      <c r="H4" s="10">
        <f>szczegółowo!I38</f>
        <v>405000</v>
      </c>
      <c r="I4" s="10">
        <f>szczegółowo!J38</f>
        <v>592000</v>
      </c>
      <c r="J4" s="10">
        <f>szczegółowo!K38</f>
        <v>3359090</v>
      </c>
      <c r="K4" s="10">
        <f>szczegółowo!L38</f>
        <v>1717900</v>
      </c>
      <c r="L4" s="10">
        <f>szczegółowo!M38</f>
        <v>3251964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6">
      <selection activeCell="B17" sqref="B17"/>
    </sheetView>
  </sheetViews>
  <sheetFormatPr defaultColWidth="9.140625" defaultRowHeight="15"/>
  <cols>
    <col min="1" max="1" width="16.00390625" style="0" customWidth="1"/>
    <col min="2" max="2" width="27.421875" style="0" customWidth="1"/>
    <col min="3" max="3" width="15.28125" style="0" customWidth="1"/>
    <col min="4" max="4" width="15.8515625" style="0" customWidth="1"/>
    <col min="5" max="5" width="16.8515625" style="0" customWidth="1"/>
    <col min="6" max="6" width="14.7109375" style="0" customWidth="1"/>
    <col min="7" max="7" width="13.140625" style="0" customWidth="1"/>
    <col min="8" max="8" width="12.5742187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3.421875" style="0" customWidth="1"/>
    <col min="13" max="13" width="14.140625" style="0" customWidth="1"/>
    <col min="14" max="14" width="10.00390625" style="0" bestFit="1" customWidth="1"/>
  </cols>
  <sheetData>
    <row r="1" spans="1:13" ht="30" customHeight="1">
      <c r="A1" s="13" t="s">
        <v>76</v>
      </c>
      <c r="B1" s="13" t="s">
        <v>58</v>
      </c>
      <c r="C1" s="13" t="s">
        <v>59</v>
      </c>
      <c r="D1" s="13" t="s">
        <v>9</v>
      </c>
      <c r="E1" s="13" t="s">
        <v>10</v>
      </c>
      <c r="F1" s="13" t="s">
        <v>11</v>
      </c>
      <c r="G1" s="13" t="s">
        <v>12</v>
      </c>
      <c r="H1" s="13" t="s">
        <v>13</v>
      </c>
      <c r="I1" s="13" t="s">
        <v>14</v>
      </c>
      <c r="J1" s="13" t="s">
        <v>72</v>
      </c>
      <c r="K1" s="13" t="s">
        <v>15</v>
      </c>
      <c r="L1" s="13" t="s">
        <v>16</v>
      </c>
      <c r="M1" s="13" t="s">
        <v>21</v>
      </c>
    </row>
    <row r="2" spans="1:13" ht="63.75" customHeight="1">
      <c r="A2" s="2" t="s">
        <v>0</v>
      </c>
      <c r="B2" s="5" t="s">
        <v>34</v>
      </c>
      <c r="C2" s="5" t="s">
        <v>33</v>
      </c>
      <c r="D2" s="3">
        <v>100000</v>
      </c>
      <c r="E2" s="3">
        <f>420000+890000+1000000+324740</f>
        <v>2634740</v>
      </c>
      <c r="F2" s="3"/>
      <c r="G2" s="3"/>
      <c r="H2" s="3">
        <f>SUM(891000+996000)</f>
        <v>1887000</v>
      </c>
      <c r="I2" s="3"/>
      <c r="J2" s="3"/>
      <c r="K2" s="3"/>
      <c r="L2" s="3"/>
      <c r="M2" s="3">
        <f>350000+550000+192000+100000</f>
        <v>1192000</v>
      </c>
    </row>
    <row r="3" spans="1:13" ht="18.75" customHeight="1">
      <c r="A3" s="2" t="s">
        <v>1</v>
      </c>
      <c r="B3" s="5"/>
      <c r="C3" s="5"/>
      <c r="D3" s="3"/>
      <c r="E3" s="3">
        <f>510000+99999</f>
        <v>609999</v>
      </c>
      <c r="F3" s="3">
        <v>336900</v>
      </c>
      <c r="G3" s="3">
        <v>128520</v>
      </c>
      <c r="H3" s="3"/>
      <c r="I3" s="3"/>
      <c r="J3" s="3"/>
      <c r="K3" s="3"/>
      <c r="L3" s="3"/>
      <c r="M3" s="3"/>
    </row>
    <row r="4" spans="1:14" ht="41.25" customHeight="1">
      <c r="A4" s="2" t="s">
        <v>2</v>
      </c>
      <c r="B4" s="5" t="s">
        <v>17</v>
      </c>
      <c r="C4" s="5" t="s">
        <v>18</v>
      </c>
      <c r="D4" s="3">
        <v>600000</v>
      </c>
      <c r="E4" s="3">
        <f>120000+364000+365365</f>
        <v>849365</v>
      </c>
      <c r="F4" s="3">
        <v>619100</v>
      </c>
      <c r="G4" s="3"/>
      <c r="H4" s="3"/>
      <c r="I4" s="3"/>
      <c r="J4" s="3"/>
      <c r="K4" s="3"/>
      <c r="L4" s="3"/>
      <c r="M4" s="3">
        <f>684000+180000+150000+96000+450000</f>
        <v>1560000</v>
      </c>
      <c r="N4" s="1"/>
    </row>
    <row r="5" spans="1:13" ht="53.25" customHeight="1">
      <c r="A5" s="2"/>
      <c r="B5" s="5" t="s">
        <v>19</v>
      </c>
      <c r="C5" s="5" t="s">
        <v>20</v>
      </c>
      <c r="D5" s="3">
        <v>882000</v>
      </c>
      <c r="E5" s="3"/>
      <c r="F5" s="3"/>
      <c r="G5" s="3"/>
      <c r="H5" s="3"/>
      <c r="I5" s="3"/>
      <c r="J5" s="3"/>
      <c r="K5" s="3"/>
      <c r="L5" s="3"/>
      <c r="M5" s="3"/>
    </row>
    <row r="6" spans="1:13" ht="69" customHeight="1">
      <c r="A6" s="2"/>
      <c r="B6" s="5" t="s">
        <v>22</v>
      </c>
      <c r="C6" s="5" t="s">
        <v>23</v>
      </c>
      <c r="D6" s="3">
        <v>1000000</v>
      </c>
      <c r="E6" s="3"/>
      <c r="F6" s="3"/>
      <c r="G6" s="3"/>
      <c r="H6" s="3"/>
      <c r="I6" s="3"/>
      <c r="J6" s="3"/>
      <c r="K6" s="3"/>
      <c r="L6" s="3"/>
      <c r="M6" s="3"/>
    </row>
    <row r="7" spans="1:13" ht="39" customHeight="1">
      <c r="A7" s="2"/>
      <c r="B7" s="5" t="s">
        <v>36</v>
      </c>
      <c r="C7" s="5" t="s">
        <v>35</v>
      </c>
      <c r="D7" s="3">
        <v>140000</v>
      </c>
      <c r="E7" s="3"/>
      <c r="F7" s="3"/>
      <c r="G7" s="3"/>
      <c r="H7" s="3"/>
      <c r="I7" s="3"/>
      <c r="J7" s="3"/>
      <c r="K7" s="3"/>
      <c r="L7" s="3"/>
      <c r="M7" s="3"/>
    </row>
    <row r="8" spans="1:13" ht="53.25" customHeight="1">
      <c r="A8" s="2"/>
      <c r="B8" s="5" t="s">
        <v>38</v>
      </c>
      <c r="C8" s="5" t="s">
        <v>37</v>
      </c>
      <c r="D8" s="3">
        <v>50000</v>
      </c>
      <c r="E8" s="3"/>
      <c r="F8" s="3"/>
      <c r="G8" s="3"/>
      <c r="H8" s="3"/>
      <c r="I8" s="3"/>
      <c r="J8" s="3"/>
      <c r="K8" s="3"/>
      <c r="L8" s="3"/>
      <c r="M8" s="3"/>
    </row>
    <row r="9" spans="1:13" ht="77.25" customHeight="1">
      <c r="A9" s="2"/>
      <c r="B9" s="5" t="s">
        <v>40</v>
      </c>
      <c r="C9" s="5" t="s">
        <v>32</v>
      </c>
      <c r="D9" s="3">
        <v>186000</v>
      </c>
      <c r="E9" s="3"/>
      <c r="F9" s="3"/>
      <c r="G9" s="3"/>
      <c r="H9" s="3"/>
      <c r="I9" s="3"/>
      <c r="J9" s="3"/>
      <c r="K9" s="3"/>
      <c r="L9" s="3"/>
      <c r="M9" s="3"/>
    </row>
    <row r="10" spans="1:13" ht="84" customHeight="1">
      <c r="A10" s="2"/>
      <c r="B10" s="5" t="s">
        <v>42</v>
      </c>
      <c r="C10" s="5" t="s">
        <v>41</v>
      </c>
      <c r="D10" s="3">
        <v>716000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12.5" customHeight="1">
      <c r="A11" s="2"/>
      <c r="B11" s="5" t="s">
        <v>44</v>
      </c>
      <c r="C11" s="5" t="s">
        <v>43</v>
      </c>
      <c r="D11" s="3">
        <v>862000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ht="54" customHeight="1">
      <c r="A12" s="2" t="s">
        <v>3</v>
      </c>
      <c r="B12" s="5" t="s">
        <v>50</v>
      </c>
      <c r="C12" s="5" t="s">
        <v>24</v>
      </c>
      <c r="D12" s="3">
        <v>195000</v>
      </c>
      <c r="E12" s="3">
        <v>299000</v>
      </c>
      <c r="F12" s="3">
        <f>SUM(501000+490000)</f>
        <v>991000</v>
      </c>
      <c r="G12" s="3">
        <f>SUM(422400+499620+169260+174000+87360+60000)</f>
        <v>1412640</v>
      </c>
      <c r="H12" s="3"/>
      <c r="I12" s="3"/>
      <c r="J12" s="3"/>
      <c r="K12" s="3"/>
      <c r="L12" s="3"/>
      <c r="M12" s="3"/>
    </row>
    <row r="13" spans="1:13" ht="81" customHeight="1">
      <c r="A13" s="2"/>
      <c r="B13" s="5" t="s">
        <v>51</v>
      </c>
      <c r="C13" s="5" t="s">
        <v>25</v>
      </c>
      <c r="D13" s="3">
        <v>300000</v>
      </c>
      <c r="E13" s="3"/>
      <c r="F13" s="3"/>
      <c r="G13" s="3"/>
      <c r="H13" s="3"/>
      <c r="I13" s="3"/>
      <c r="J13" s="3"/>
      <c r="K13" s="3"/>
      <c r="L13" s="3"/>
      <c r="M13" s="3"/>
    </row>
    <row r="14" spans="1:13" ht="42.75" customHeight="1">
      <c r="A14" s="2"/>
      <c r="B14" s="5" t="s">
        <v>27</v>
      </c>
      <c r="C14" s="5" t="s">
        <v>26</v>
      </c>
      <c r="D14" s="3">
        <v>300000</v>
      </c>
      <c r="E14" s="3"/>
      <c r="F14" s="3"/>
      <c r="G14" s="3"/>
      <c r="H14" s="3"/>
      <c r="I14" s="3"/>
      <c r="J14" s="3"/>
      <c r="K14" s="3"/>
      <c r="L14" s="3"/>
      <c r="M14" s="3"/>
    </row>
    <row r="15" spans="1:13" ht="73.5" customHeight="1">
      <c r="A15" s="2"/>
      <c r="B15" s="5" t="s">
        <v>52</v>
      </c>
      <c r="C15" s="5" t="s">
        <v>28</v>
      </c>
      <c r="D15" s="3">
        <v>342000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170.25" customHeight="1">
      <c r="A16" s="2"/>
      <c r="B16" s="5" t="s">
        <v>53</v>
      </c>
      <c r="C16" s="5" t="s">
        <v>30</v>
      </c>
      <c r="D16" s="3">
        <v>1000000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ht="40.5" customHeight="1">
      <c r="A17" s="2"/>
      <c r="B17" s="5" t="s">
        <v>31</v>
      </c>
      <c r="C17" s="5" t="s">
        <v>32</v>
      </c>
      <c r="D17" s="3">
        <v>670000</v>
      </c>
      <c r="E17" s="3"/>
      <c r="F17" s="3"/>
      <c r="G17" s="3"/>
      <c r="H17" s="3"/>
      <c r="I17" s="3"/>
      <c r="J17" s="3"/>
      <c r="K17" s="3"/>
      <c r="L17" s="3"/>
      <c r="M17" s="3"/>
    </row>
    <row r="18" spans="1:13" ht="69" customHeight="1">
      <c r="A18" s="2"/>
      <c r="B18" s="5" t="s">
        <v>54</v>
      </c>
      <c r="C18" s="5" t="s">
        <v>39</v>
      </c>
      <c r="D18" s="3">
        <v>121000</v>
      </c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s="2" t="s">
        <v>4</v>
      </c>
      <c r="B19" s="5"/>
      <c r="C19" s="5"/>
      <c r="D19" s="3"/>
      <c r="E19" s="3"/>
      <c r="F19" s="3">
        <f>SUM(300000+597155)</f>
        <v>897155</v>
      </c>
      <c r="G19" s="3">
        <f>186000+65400</f>
        <v>251400</v>
      </c>
      <c r="H19" s="3"/>
      <c r="I19" s="3"/>
      <c r="J19" s="3"/>
      <c r="K19" s="3"/>
      <c r="L19" s="3"/>
      <c r="M19" s="3"/>
    </row>
    <row r="20" spans="1:13" ht="119.25" customHeight="1">
      <c r="A20" s="2" t="s">
        <v>5</v>
      </c>
      <c r="B20" s="5" t="s">
        <v>55</v>
      </c>
      <c r="C20" s="5" t="s">
        <v>29</v>
      </c>
      <c r="D20" s="3">
        <v>396000</v>
      </c>
      <c r="E20" s="3"/>
      <c r="F20" s="3"/>
      <c r="G20" s="3"/>
      <c r="H20" s="3">
        <v>399900</v>
      </c>
      <c r="I20" s="3"/>
      <c r="J20" s="3"/>
      <c r="K20" s="3"/>
      <c r="L20" s="3"/>
      <c r="M20" s="3"/>
    </row>
    <row r="21" spans="1:13" ht="15">
      <c r="A21" s="2" t="s">
        <v>6</v>
      </c>
      <c r="B21" s="5"/>
      <c r="C21" s="5"/>
      <c r="D21" s="3"/>
      <c r="E21" s="3"/>
      <c r="F21" s="3">
        <v>975450</v>
      </c>
      <c r="G21" s="3">
        <f>SUM(360000+432000+603600)</f>
        <v>1395600</v>
      </c>
      <c r="H21" s="3"/>
      <c r="I21" s="3"/>
      <c r="J21" s="3"/>
      <c r="K21" s="3"/>
      <c r="L21" s="3"/>
      <c r="M21" s="3"/>
    </row>
    <row r="22" spans="1:13" ht="15">
      <c r="A22" s="2" t="s">
        <v>7</v>
      </c>
      <c r="B22" s="5"/>
      <c r="C22" s="5"/>
      <c r="D22" s="3"/>
      <c r="E22" s="3">
        <v>1000000</v>
      </c>
      <c r="F22" s="3"/>
      <c r="G22" s="3"/>
      <c r="H22" s="3">
        <f>SUM(261600+151930)</f>
        <v>413530</v>
      </c>
      <c r="I22" s="3"/>
      <c r="J22" s="3"/>
      <c r="K22" s="3"/>
      <c r="L22" s="3"/>
      <c r="M22" s="3"/>
    </row>
    <row r="23" spans="1:13" ht="15">
      <c r="A23" s="2" t="s">
        <v>8</v>
      </c>
      <c r="B23" s="5"/>
      <c r="C23" s="5"/>
      <c r="D23" s="3"/>
      <c r="E23" s="3"/>
      <c r="F23" s="3"/>
      <c r="G23" s="3"/>
      <c r="H23" s="3">
        <f>161630</f>
        <v>161630</v>
      </c>
      <c r="I23" s="3"/>
      <c r="J23" s="3"/>
      <c r="K23" s="3"/>
      <c r="L23" s="3">
        <v>570000</v>
      </c>
      <c r="M23" s="3"/>
    </row>
    <row r="24" spans="1:13" ht="51" customHeight="1">
      <c r="A24" s="4" t="s">
        <v>46</v>
      </c>
      <c r="B24" s="5" t="s">
        <v>56</v>
      </c>
      <c r="C24" s="5" t="s">
        <v>45</v>
      </c>
      <c r="D24" s="3">
        <v>400000</v>
      </c>
      <c r="E24" s="3">
        <f>498000+300000</f>
        <v>798000</v>
      </c>
      <c r="F24" s="3"/>
      <c r="G24" s="3"/>
      <c r="H24" s="3">
        <v>409200</v>
      </c>
      <c r="I24" s="3"/>
      <c r="J24" s="3"/>
      <c r="K24" s="3"/>
      <c r="L24" s="3"/>
      <c r="M24" s="3">
        <v>499964</v>
      </c>
    </row>
    <row r="25" spans="1:13" ht="54" customHeight="1">
      <c r="A25" s="2"/>
      <c r="B25" s="5" t="s">
        <v>57</v>
      </c>
      <c r="C25" s="5" t="s">
        <v>47</v>
      </c>
      <c r="D25" s="3">
        <v>724000</v>
      </c>
      <c r="E25" s="3"/>
      <c r="F25" s="3"/>
      <c r="G25" s="3"/>
      <c r="H25" s="3"/>
      <c r="I25" s="3"/>
      <c r="J25" s="3"/>
      <c r="K25" s="3"/>
      <c r="L25" s="3"/>
      <c r="M25" s="3"/>
    </row>
    <row r="26" spans="1:13" ht="42" customHeight="1">
      <c r="A26" s="2"/>
      <c r="B26" s="5" t="s">
        <v>49</v>
      </c>
      <c r="C26" s="5" t="s">
        <v>48</v>
      </c>
      <c r="D26" s="3">
        <v>675000</v>
      </c>
      <c r="E26" s="3"/>
      <c r="F26" s="3"/>
      <c r="G26" s="3"/>
      <c r="H26" s="3"/>
      <c r="I26" s="3"/>
      <c r="J26" s="3"/>
      <c r="K26" s="3"/>
      <c r="L26" s="3"/>
      <c r="M26" s="3"/>
    </row>
    <row r="27" spans="1:13" ht="4.5" customHeight="1">
      <c r="A27" s="17"/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63" customHeight="1">
      <c r="A28" s="6" t="s">
        <v>62</v>
      </c>
      <c r="B28" s="5" t="s">
        <v>63</v>
      </c>
      <c r="C28" s="5" t="s">
        <v>64</v>
      </c>
      <c r="D28" s="3">
        <v>318000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 ht="78.75" customHeight="1">
      <c r="A29" s="2"/>
      <c r="B29" s="5" t="s">
        <v>66</v>
      </c>
      <c r="C29" s="5" t="s">
        <v>65</v>
      </c>
      <c r="D29" s="3">
        <v>192000</v>
      </c>
      <c r="E29" s="3"/>
      <c r="F29" s="3"/>
      <c r="G29" s="3"/>
      <c r="H29" s="3"/>
      <c r="I29" s="3"/>
      <c r="J29" s="3"/>
      <c r="K29" s="3"/>
      <c r="L29" s="3"/>
      <c r="M29" s="3"/>
    </row>
    <row r="30" spans="1:13" ht="42" customHeight="1">
      <c r="A30" s="2"/>
      <c r="B30" s="5" t="s">
        <v>67</v>
      </c>
      <c r="C30" s="5" t="s">
        <v>68</v>
      </c>
      <c r="D30" s="3">
        <v>167000</v>
      </c>
      <c r="E30" s="3"/>
      <c r="F30" s="3"/>
      <c r="G30" s="3"/>
      <c r="H30" s="3"/>
      <c r="I30" s="3"/>
      <c r="J30" s="3"/>
      <c r="K30" s="3"/>
      <c r="L30" s="3"/>
      <c r="M30" s="3"/>
    </row>
    <row r="31" spans="1:13" ht="4.5" customHeight="1">
      <c r="A31" s="17"/>
      <c r="B31" s="18"/>
      <c r="C31" s="18"/>
      <c r="D31" s="22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42" customHeight="1">
      <c r="A32" s="2" t="s">
        <v>69</v>
      </c>
      <c r="B32" s="5"/>
      <c r="C32" s="5"/>
      <c r="D32" s="7"/>
      <c r="E32" s="3">
        <v>479700</v>
      </c>
      <c r="F32" s="3"/>
      <c r="G32" s="3"/>
      <c r="H32" s="3"/>
      <c r="I32" s="3"/>
      <c r="J32" s="3"/>
      <c r="K32" s="3">
        <f>214500+228800</f>
        <v>443300</v>
      </c>
      <c r="L32" s="3">
        <f>429000+364000</f>
        <v>793000</v>
      </c>
      <c r="M32" s="3"/>
    </row>
    <row r="33" spans="1:13" ht="42" customHeight="1">
      <c r="A33" s="2" t="s">
        <v>70</v>
      </c>
      <c r="B33" s="5"/>
      <c r="C33" s="5"/>
      <c r="D33" s="7"/>
      <c r="E33" s="3"/>
      <c r="F33" s="3">
        <v>585000</v>
      </c>
      <c r="G33" s="3"/>
      <c r="H33" s="3"/>
      <c r="I33" s="3"/>
      <c r="J33" s="3"/>
      <c r="K33" s="3"/>
      <c r="L33" s="3"/>
      <c r="M33" s="3"/>
    </row>
    <row r="34" spans="1:13" ht="42" customHeight="1">
      <c r="A34" s="2" t="s">
        <v>71</v>
      </c>
      <c r="B34" s="5"/>
      <c r="C34" s="5"/>
      <c r="D34" s="7"/>
      <c r="E34" s="3"/>
      <c r="F34" s="3"/>
      <c r="G34" s="3"/>
      <c r="H34" s="3"/>
      <c r="I34" s="3"/>
      <c r="J34" s="3">
        <v>592000</v>
      </c>
      <c r="K34" s="3"/>
      <c r="L34" s="3"/>
      <c r="M34" s="3"/>
    </row>
    <row r="35" spans="1:13" ht="42" customHeight="1">
      <c r="A35" s="2" t="s">
        <v>73</v>
      </c>
      <c r="B35" s="5"/>
      <c r="C35" s="5"/>
      <c r="D35" s="7"/>
      <c r="E35" s="3"/>
      <c r="F35" s="3"/>
      <c r="G35" s="3"/>
      <c r="H35" s="3"/>
      <c r="I35" s="3">
        <f>325000+80000</f>
        <v>405000</v>
      </c>
      <c r="J35" s="3"/>
      <c r="K35" s="3">
        <f>210600+159900+397800</f>
        <v>768300</v>
      </c>
      <c r="L35" s="3"/>
      <c r="M35" s="3"/>
    </row>
    <row r="36" spans="1:13" ht="42" customHeight="1">
      <c r="A36" s="2" t="s">
        <v>74</v>
      </c>
      <c r="B36" s="5"/>
      <c r="C36" s="5"/>
      <c r="D36" s="7"/>
      <c r="E36" s="3"/>
      <c r="F36" s="3"/>
      <c r="G36" s="3"/>
      <c r="H36" s="3"/>
      <c r="I36" s="3"/>
      <c r="J36" s="3"/>
      <c r="K36" s="3">
        <f>379340+268900+950000+65650</f>
        <v>1663890</v>
      </c>
      <c r="L36" s="3">
        <v>354900</v>
      </c>
      <c r="M36" s="3"/>
    </row>
    <row r="37" spans="1:13" ht="42" customHeight="1">
      <c r="A37" s="4" t="s">
        <v>46</v>
      </c>
      <c r="B37" s="5"/>
      <c r="C37" s="5"/>
      <c r="D37" s="7"/>
      <c r="E37" s="3"/>
      <c r="F37" s="3"/>
      <c r="G37" s="3"/>
      <c r="H37" s="3"/>
      <c r="I37" s="3"/>
      <c r="J37" s="3"/>
      <c r="K37" s="3">
        <v>483600</v>
      </c>
      <c r="L37" s="3"/>
      <c r="M37" s="3"/>
    </row>
    <row r="38" spans="4:13" ht="15">
      <c r="D38" s="21">
        <f aca="true" t="shared" si="0" ref="D38:M38">SUM(D2:D37)</f>
        <v>10336000</v>
      </c>
      <c r="E38" s="21">
        <f t="shared" si="0"/>
        <v>6670804</v>
      </c>
      <c r="F38" s="21">
        <f t="shared" si="0"/>
        <v>4404605</v>
      </c>
      <c r="G38" s="21">
        <f t="shared" si="0"/>
        <v>3188160</v>
      </c>
      <c r="H38" s="21">
        <f t="shared" si="0"/>
        <v>3271260</v>
      </c>
      <c r="I38" s="21">
        <f t="shared" si="0"/>
        <v>405000</v>
      </c>
      <c r="J38" s="21">
        <f t="shared" si="0"/>
        <v>592000</v>
      </c>
      <c r="K38" s="21">
        <f t="shared" si="0"/>
        <v>3359090</v>
      </c>
      <c r="L38" s="21">
        <f t="shared" si="0"/>
        <v>1717900</v>
      </c>
      <c r="M38" s="21">
        <f t="shared" si="0"/>
        <v>3251964</v>
      </c>
    </row>
    <row r="40" ht="15">
      <c r="D4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asadlik</dc:creator>
  <cp:keywords/>
  <dc:description/>
  <cp:lastModifiedBy>justosm</cp:lastModifiedBy>
  <dcterms:created xsi:type="dcterms:W3CDTF">2011-10-12T10:14:23Z</dcterms:created>
  <dcterms:modified xsi:type="dcterms:W3CDTF">2011-10-24T11:04:55Z</dcterms:modified>
  <cp:category/>
  <cp:version/>
  <cp:contentType/>
  <cp:contentStatus/>
</cp:coreProperties>
</file>